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fwaterloo-my.sharepoint.com/personal/mzarei_uwaterloo_ca/Documents/UniversityDrive/PhD-Files/SPF/My papers/Cost_Benefit/"/>
    </mc:Choice>
  </mc:AlternateContent>
  <xr:revisionPtr revIDLastSave="534" documentId="8_{54E25C5B-6B4E-B742-80F3-C7ACD5FD6B17}" xr6:coauthVersionLast="47" xr6:coauthVersionMax="47" xr10:uidLastSave="{74A25AC3-5C82-4B87-A3BC-CF4E69415251}"/>
  <bookViews>
    <workbookView xWindow="0" yWindow="500" windowWidth="25600" windowHeight="13680" xr2:uid="{0DDDBDA9-AA30-4C46-B217-84A37580052A}"/>
  </bookViews>
  <sheets>
    <sheet name="CostBenefitMode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42" i="1"/>
  <c r="E39" i="1"/>
  <c r="E36" i="1"/>
  <c r="E37" i="1"/>
  <c r="E38" i="1"/>
  <c r="E35" i="1"/>
  <c r="E27" i="1"/>
  <c r="E26" i="1"/>
  <c r="E25" i="1"/>
  <c r="E20" i="1"/>
  <c r="E19" i="1"/>
  <c r="E29" i="1" s="1"/>
  <c r="E18" i="1"/>
  <c r="E28" i="1" l="1"/>
  <c r="E30" i="1"/>
  <c r="E31" i="1" l="1"/>
  <c r="E10" i="1"/>
</calcChain>
</file>

<file path=xl/sharedStrings.xml><?xml version="1.0" encoding="utf-8"?>
<sst xmlns="http://schemas.openxmlformats.org/spreadsheetml/2006/main" count="94" uniqueCount="89">
  <si>
    <t>Value</t>
  </si>
  <si>
    <t xml:space="preserve">Description </t>
  </si>
  <si>
    <t>R period</t>
  </si>
  <si>
    <t>redevelopment period; the most recent period that can be used for developing SPFs</t>
  </si>
  <si>
    <t>Step 1: $(PSI)</t>
  </si>
  <si>
    <t>Inputs</t>
  </si>
  <si>
    <t>N_PDO</t>
  </si>
  <si>
    <t>Number of PDO crash in R period</t>
  </si>
  <si>
    <t>B period</t>
  </si>
  <si>
    <t>base period; the previous period that were used for developing SPFs</t>
  </si>
  <si>
    <t>N_Injury</t>
  </si>
  <si>
    <t>Number of Injury Crashes in R period</t>
  </si>
  <si>
    <t>Current Year</t>
  </si>
  <si>
    <t>The last year of R period</t>
  </si>
  <si>
    <t>N_Fatal</t>
  </si>
  <si>
    <t>Number of Fatal Crashes in R period</t>
  </si>
  <si>
    <t>Base Year</t>
  </si>
  <si>
    <t>The first year of B Period</t>
  </si>
  <si>
    <t>$(PDO)</t>
  </si>
  <si>
    <t>Cost of Property Damage Only (PDO) crash in R period</t>
  </si>
  <si>
    <t>$(Injury)</t>
  </si>
  <si>
    <t>Cost of Injury Crashes in R period</t>
  </si>
  <si>
    <t>$(Fatal)</t>
  </si>
  <si>
    <t>Cost of Fatal Crashes in R period</t>
  </si>
  <si>
    <t>Calculation</t>
  </si>
  <si>
    <t>$(PSI)</t>
  </si>
  <si>
    <t>Monetary value of a PSI unit (Weighted Average)</t>
  </si>
  <si>
    <t>Step 2: Trend Measures</t>
  </si>
  <si>
    <t>Crash_Count_B</t>
  </si>
  <si>
    <t>the total number of crashes in the network during B period</t>
  </si>
  <si>
    <t>Crash_Count_R</t>
  </si>
  <si>
    <t>the total number of crashes in the network during R period</t>
  </si>
  <si>
    <t>AADT_Total_Mean_B</t>
  </si>
  <si>
    <t>Average of total AADT (or other exposure measure) during B period</t>
  </si>
  <si>
    <t>AADT_Total_Mean_R</t>
  </si>
  <si>
    <t>Average of total AADT (or other exposure measure) during R period</t>
  </si>
  <si>
    <t>N_years</t>
  </si>
  <si>
    <t>Number of years between the current year and the B year</t>
  </si>
  <si>
    <t>P_years</t>
  </si>
  <si>
    <t>Period length in year</t>
  </si>
  <si>
    <t>%Crash</t>
  </si>
  <si>
    <t>Absolute relative change for total number of crashes in the network</t>
  </si>
  <si>
    <t>%AADT</t>
  </si>
  <si>
    <t>Absolute realtive change in average of total AADT (or other exposure measure)</t>
  </si>
  <si>
    <t>%Time</t>
  </si>
  <si>
    <t>Time length ratio</t>
  </si>
  <si>
    <t>Step 3: Percentage PSI Benefit (PPB) Estimation</t>
  </si>
  <si>
    <t>Slope_Crash_calibrated</t>
  </si>
  <si>
    <t>Calibrated Slope for Crash model</t>
  </si>
  <si>
    <t>Slope_AADT_calibrated</t>
  </si>
  <si>
    <t>Calibrated Slope for AADT model</t>
  </si>
  <si>
    <t>Slope_Time_calibrated</t>
  </si>
  <si>
    <t>Calibrated Slope for Time Model</t>
  </si>
  <si>
    <t>Slope_Crash_estimated</t>
  </si>
  <si>
    <t>Estimated Slope for Crash model</t>
  </si>
  <si>
    <t>Slope_AADT_estimated</t>
  </si>
  <si>
    <t>Estimated Slope for AADT model</t>
  </si>
  <si>
    <t>Slope_Time_estimated</t>
  </si>
  <si>
    <t>Estimated  Slope for Time Model</t>
  </si>
  <si>
    <t>PPB_Crash</t>
  </si>
  <si>
    <t>PPB estimated from Crash Model</t>
  </si>
  <si>
    <t>PPB_AADT</t>
  </si>
  <si>
    <t>PPB estimated from AADT Model</t>
  </si>
  <si>
    <t>PPB_Time</t>
  </si>
  <si>
    <t>PPB estimated from Time Model</t>
  </si>
  <si>
    <t>PPB_CAT</t>
  </si>
  <si>
    <t>PPB estimated from CAT Model</t>
  </si>
  <si>
    <t>Step 4: Monetary Benefits and Decisions</t>
  </si>
  <si>
    <t>Input</t>
  </si>
  <si>
    <t>Sum_PSI_n%</t>
  </si>
  <si>
    <t>Total PSI for top n% hotspots from the previous NS results</t>
  </si>
  <si>
    <t>$(RSPF)</t>
  </si>
  <si>
    <t xml:space="preserve">Cost of redeveloping SPFs </t>
  </si>
  <si>
    <t>PPB_Crash_model_benefit</t>
  </si>
  <si>
    <t>Estimated Monetary Benefit from Crash Model</t>
  </si>
  <si>
    <t>PPB_AADT_model_benefit</t>
  </si>
  <si>
    <t>Estimated Monetary Benefit f from AADT Model</t>
  </si>
  <si>
    <t>PPB_Time_model_benefit</t>
  </si>
  <si>
    <t>Estimated Monetary Benefit f from Time Model</t>
  </si>
  <si>
    <t>PPB_CAT_model_benefit</t>
  </si>
  <si>
    <t>Estimated Monetary Benefit f from CAT Model</t>
  </si>
  <si>
    <t>PPB_Crash_model_decision</t>
  </si>
  <si>
    <t>Decision from Crash Model</t>
  </si>
  <si>
    <t>PPB_AADT_model_decision</t>
  </si>
  <si>
    <t>Decision from AADT Model</t>
  </si>
  <si>
    <t>PPB_Time_model_decision</t>
  </si>
  <si>
    <t>Decision from Time Model</t>
  </si>
  <si>
    <t>PPB_CAT_model_decision</t>
  </si>
  <si>
    <t>Decision from CAT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</si>
</sst>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0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Roman"/>
    </font>
    <font>
      <b/>
      <sz val="14"/>
      <color theme="1"/>
      <name val="Times Roman"/>
    </font>
    <font>
      <b/>
      <sz val="20"/>
      <color theme="1"/>
      <name val="Times Roman"/>
    </font>
    <font>
      <b/>
      <i/>
      <sz val="14"/>
      <color theme="1"/>
      <name val="Times Roman"/>
    </font>
    <font>
      <b/>
      <sz val="12"/>
      <color theme="1"/>
      <name val="Times Roman"/>
    </font>
    <font>
      <b/>
      <i/>
      <sz val="12"/>
      <color theme="1"/>
      <name val="Times Roman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165" fontId="2" fillId="2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Alignment="1">
      <alignment wrapText="1"/>
    </xf>
    <xf numFmtId="9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165" fontId="6" fillId="6" borderId="1" xfId="1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166" fontId="2" fillId="0" borderId="0" xfId="0" applyNumberFormat="1" applyFont="1"/>
    <xf numFmtId="1" fontId="2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E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CostBenefitModels!$D$34:$D$38</c:f>
              <c:strCache>
                <c:ptCount val="5"/>
                <c:pt idx="0">
                  <c:v>$(RSPF)</c:v>
                </c:pt>
                <c:pt idx="1">
                  <c:v>PPB_Crash_model_benefit</c:v>
                </c:pt>
                <c:pt idx="2">
                  <c:v>PPB_AADT_model_benefit</c:v>
                </c:pt>
                <c:pt idx="3">
                  <c:v>PPB_Time_model_benefit</c:v>
                </c:pt>
                <c:pt idx="4">
                  <c:v>PPB_CAT_model_benefit</c:v>
                </c:pt>
              </c:strCache>
            </c:strRef>
          </c:cat>
          <c:val>
            <c:numRef>
              <c:f>CostBenefitModels!$E$34:$E$38</c:f>
              <c:numCache>
                <c:formatCode>"$"#,##0</c:formatCode>
                <c:ptCount val="5"/>
                <c:pt idx="0">
                  <c:v>35000</c:v>
                </c:pt>
                <c:pt idx="1">
                  <c:v>7665</c:v>
                </c:pt>
                <c:pt idx="2">
                  <c:v>6628.1250000000009</c:v>
                </c:pt>
                <c:pt idx="3">
                  <c:v>5801.2499999999991</c:v>
                </c:pt>
                <c:pt idx="4">
                  <c:v>6698.1249999999991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7-FA46-AEC3-B8C522F8FC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586310864"/>
        <c:axId val="1586315568"/>
      </c:barChart>
      <c:catAx>
        <c:axId val="1586310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6315568"/>
        <c:crosses val="autoZero"/>
        <c:auto val="1"/>
        <c:lblAlgn val="ctr"/>
        <c:lblOffset val="100"/>
        <c:noMultiLvlLbl val="0"/>
      </c:catAx>
      <c:valAx>
        <c:axId val="1586315568"/>
        <c:scaling>
          <c:orientation val="minMax"/>
        </c:scaling>
        <c:delete val="0"/>
        <c:axPos val="b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631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42</xdr:row>
      <xdr:rowOff>63500</xdr:rowOff>
    </xdr:from>
    <xdr:to>
      <xdr:col>6</xdr:col>
      <xdr:colOff>0</xdr:colOff>
      <xdr:row>55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BCC954-64CA-76D1-4FF9-A84690B84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C7DB-ADE5-0945-9F3E-99D6689149B7}">
  <dimension ref="B2:I42"/>
  <sheetViews>
    <sheetView showGridLines="0" tabSelected="1" workbookViewId="0">
      <selection activeCell="F7" sqref="F7"/>
    </sheetView>
  </sheetViews>
  <sheetFormatPr defaultColWidth="10.875" defaultRowHeight="15.95"/>
  <cols>
    <col min="1" max="1" width="10.875" style="1"/>
    <col min="2" max="2" width="41.625" style="1" customWidth="1"/>
    <col min="3" max="3" width="12.375" style="1" customWidth="1"/>
    <col min="4" max="4" width="28" style="1" customWidth="1"/>
    <col min="5" max="5" width="14.375" style="1" customWidth="1"/>
    <col min="6" max="6" width="70" style="1" customWidth="1"/>
    <col min="7" max="7" width="10.875" style="1"/>
    <col min="8" max="8" width="14.375" style="1" customWidth="1"/>
    <col min="9" max="9" width="37.125" style="1" customWidth="1"/>
    <col min="10" max="16384" width="10.875" style="1"/>
  </cols>
  <sheetData>
    <row r="2" spans="2:9">
      <c r="D2" s="30"/>
    </row>
    <row r="3" spans="2:9" ht="18.95">
      <c r="E3" s="2" t="s">
        <v>0</v>
      </c>
      <c r="F3" s="3" t="s">
        <v>1</v>
      </c>
      <c r="H3" s="1" t="s">
        <v>2</v>
      </c>
      <c r="I3" s="1" t="s">
        <v>3</v>
      </c>
    </row>
    <row r="4" spans="2:9">
      <c r="B4" s="32" t="s">
        <v>4</v>
      </c>
      <c r="C4" s="36" t="s">
        <v>5</v>
      </c>
      <c r="D4" s="4" t="s">
        <v>6</v>
      </c>
      <c r="E4" s="4">
        <v>10</v>
      </c>
      <c r="F4" s="5" t="s">
        <v>7</v>
      </c>
      <c r="H4" s="1" t="s">
        <v>8</v>
      </c>
      <c r="I4" s="1" t="s">
        <v>9</v>
      </c>
    </row>
    <row r="5" spans="2:9">
      <c r="B5" s="32"/>
      <c r="C5" s="36"/>
      <c r="D5" s="4" t="s">
        <v>10</v>
      </c>
      <c r="E5" s="4">
        <v>1</v>
      </c>
      <c r="F5" s="5" t="s">
        <v>11</v>
      </c>
      <c r="H5" s="1" t="s">
        <v>12</v>
      </c>
      <c r="I5" s="1" t="s">
        <v>13</v>
      </c>
    </row>
    <row r="6" spans="2:9">
      <c r="B6" s="32"/>
      <c r="C6" s="36"/>
      <c r="D6" s="6" t="s">
        <v>14</v>
      </c>
      <c r="E6" s="6">
        <v>1</v>
      </c>
      <c r="F6" s="7" t="s">
        <v>15</v>
      </c>
      <c r="H6" s="1" t="s">
        <v>16</v>
      </c>
      <c r="I6" s="1" t="s">
        <v>17</v>
      </c>
    </row>
    <row r="7" spans="2:9">
      <c r="B7" s="32"/>
      <c r="C7" s="36"/>
      <c r="D7" s="4" t="s">
        <v>18</v>
      </c>
      <c r="E7" s="8">
        <v>15000</v>
      </c>
      <c r="F7" s="5" t="s">
        <v>19</v>
      </c>
    </row>
    <row r="8" spans="2:9">
      <c r="B8" s="32"/>
      <c r="C8" s="36"/>
      <c r="D8" s="4" t="s">
        <v>20</v>
      </c>
      <c r="E8" s="8">
        <v>50000</v>
      </c>
      <c r="F8" s="5" t="s">
        <v>21</v>
      </c>
    </row>
    <row r="9" spans="2:9">
      <c r="B9" s="32"/>
      <c r="C9" s="36"/>
      <c r="D9" s="4" t="s">
        <v>22</v>
      </c>
      <c r="E9" s="8">
        <v>300000</v>
      </c>
      <c r="F9" s="5" t="s">
        <v>23</v>
      </c>
    </row>
    <row r="10" spans="2:9" ht="18.95">
      <c r="B10" s="32"/>
      <c r="C10" s="29" t="s">
        <v>24</v>
      </c>
      <c r="D10" s="9" t="s">
        <v>25</v>
      </c>
      <c r="E10" s="10">
        <f>(E7*E4+E8*E5+E9*E6)/(SUM(E4:E6))</f>
        <v>41666.666666666664</v>
      </c>
      <c r="F10" s="11" t="s">
        <v>26</v>
      </c>
    </row>
    <row r="11" spans="2:9">
      <c r="B11" s="15"/>
    </row>
    <row r="12" spans="2:9" ht="15.95" customHeight="1">
      <c r="B12" s="38" t="s">
        <v>27</v>
      </c>
      <c r="C12" s="36" t="s">
        <v>5</v>
      </c>
      <c r="D12" s="4" t="s">
        <v>28</v>
      </c>
      <c r="E12" s="4">
        <v>100</v>
      </c>
      <c r="F12" s="5" t="s">
        <v>29</v>
      </c>
    </row>
    <row r="13" spans="2:9" ht="15.95" customHeight="1">
      <c r="B13" s="38"/>
      <c r="C13" s="36"/>
      <c r="D13" s="4" t="s">
        <v>30</v>
      </c>
      <c r="E13" s="4">
        <v>120</v>
      </c>
      <c r="F13" s="5" t="s">
        <v>31</v>
      </c>
    </row>
    <row r="14" spans="2:9" ht="15.95" customHeight="1">
      <c r="B14" s="38"/>
      <c r="C14" s="36"/>
      <c r="D14" s="4" t="s">
        <v>32</v>
      </c>
      <c r="E14" s="4">
        <v>10000</v>
      </c>
      <c r="F14" s="5" t="s">
        <v>33</v>
      </c>
    </row>
    <row r="15" spans="2:9" ht="15.95" customHeight="1">
      <c r="B15" s="38"/>
      <c r="C15" s="36"/>
      <c r="D15" s="4" t="s">
        <v>34</v>
      </c>
      <c r="E15" s="4">
        <v>10500</v>
      </c>
      <c r="F15" s="5" t="s">
        <v>35</v>
      </c>
    </row>
    <row r="16" spans="2:9" ht="15.95" customHeight="1">
      <c r="B16" s="38"/>
      <c r="C16" s="36"/>
      <c r="D16" s="4" t="s">
        <v>36</v>
      </c>
      <c r="E16" s="4">
        <v>8</v>
      </c>
      <c r="F16" s="5" t="s">
        <v>37</v>
      </c>
    </row>
    <row r="17" spans="2:6" ht="15.95" customHeight="1">
      <c r="B17" s="38"/>
      <c r="C17" s="36"/>
      <c r="D17" s="4" t="s">
        <v>38</v>
      </c>
      <c r="E17" s="4">
        <v>4</v>
      </c>
      <c r="F17" s="5" t="s">
        <v>39</v>
      </c>
    </row>
    <row r="18" spans="2:6" ht="15.95" customHeight="1">
      <c r="B18" s="38"/>
      <c r="C18" s="37" t="s">
        <v>24</v>
      </c>
      <c r="D18" s="12" t="s">
        <v>40</v>
      </c>
      <c r="E18" s="16">
        <f>ABS(E13-E12)/E12</f>
        <v>0.2</v>
      </c>
      <c r="F18" s="14" t="s">
        <v>41</v>
      </c>
    </row>
    <row r="19" spans="2:6" ht="15.95" customHeight="1">
      <c r="B19" s="38"/>
      <c r="C19" s="37"/>
      <c r="D19" s="12" t="s">
        <v>42</v>
      </c>
      <c r="E19" s="16">
        <f>ABS(E15-E14)/E14</f>
        <v>0.05</v>
      </c>
      <c r="F19" s="14" t="s">
        <v>43</v>
      </c>
    </row>
    <row r="20" spans="2:6" ht="17.100000000000001">
      <c r="B20" s="38"/>
      <c r="C20" s="37"/>
      <c r="D20" s="12" t="s">
        <v>44</v>
      </c>
      <c r="E20" s="16">
        <f>E16/E17</f>
        <v>2</v>
      </c>
      <c r="F20" s="17" t="s">
        <v>45</v>
      </c>
    </row>
    <row r="22" spans="2:6" ht="15.95" customHeight="1">
      <c r="B22" s="32" t="s">
        <v>46</v>
      </c>
      <c r="C22" s="36" t="s">
        <v>5</v>
      </c>
      <c r="D22" s="4" t="s">
        <v>47</v>
      </c>
      <c r="E22" s="4">
        <v>0</v>
      </c>
      <c r="F22" s="5" t="s">
        <v>48</v>
      </c>
    </row>
    <row r="23" spans="2:6" ht="15.95" customHeight="1">
      <c r="B23" s="32"/>
      <c r="C23" s="36"/>
      <c r="D23" s="4" t="s">
        <v>49</v>
      </c>
      <c r="E23" s="4">
        <v>0</v>
      </c>
      <c r="F23" s="5" t="s">
        <v>50</v>
      </c>
    </row>
    <row r="24" spans="2:6" ht="15.95" customHeight="1">
      <c r="B24" s="32"/>
      <c r="C24" s="36"/>
      <c r="D24" s="4" t="s">
        <v>51</v>
      </c>
      <c r="E24" s="4">
        <v>0</v>
      </c>
      <c r="F24" s="5" t="s">
        <v>52</v>
      </c>
    </row>
    <row r="25" spans="2:6" ht="15.95" customHeight="1">
      <c r="B25" s="32"/>
      <c r="C25" s="33" t="s">
        <v>24</v>
      </c>
      <c r="D25" s="12" t="s">
        <v>53</v>
      </c>
      <c r="E25" s="12">
        <f>$E$15*2.92*10^-6</f>
        <v>3.066E-2</v>
      </c>
      <c r="F25" s="14" t="s">
        <v>54</v>
      </c>
    </row>
    <row r="26" spans="2:6" ht="15.95" customHeight="1">
      <c r="B26" s="32"/>
      <c r="C26" s="34"/>
      <c r="D26" s="12" t="s">
        <v>55</v>
      </c>
      <c r="E26" s="12">
        <f>$E$15*1.01*10^-5</f>
        <v>0.10605000000000001</v>
      </c>
      <c r="F26" s="14" t="s">
        <v>56</v>
      </c>
    </row>
    <row r="27" spans="2:6" ht="15.95" customHeight="1">
      <c r="B27" s="32"/>
      <c r="C27" s="34"/>
      <c r="D27" s="12" t="s">
        <v>57</v>
      </c>
      <c r="E27" s="12">
        <f>$E$15*2.21*10^-7</f>
        <v>2.3205000000000001E-3</v>
      </c>
      <c r="F27" s="14" t="s">
        <v>58</v>
      </c>
    </row>
    <row r="28" spans="2:6" ht="15.95" customHeight="1">
      <c r="B28" s="32"/>
      <c r="C28" s="34"/>
      <c r="D28" s="12" t="s">
        <v>59</v>
      </c>
      <c r="E28" s="13">
        <f>E18*(IF(E22=0,E25,E22))</f>
        <v>6.1320000000000003E-3</v>
      </c>
      <c r="F28" s="14" t="s">
        <v>60</v>
      </c>
    </row>
    <row r="29" spans="2:6" ht="15.95" customHeight="1">
      <c r="B29" s="32"/>
      <c r="C29" s="34"/>
      <c r="D29" s="12" t="s">
        <v>61</v>
      </c>
      <c r="E29" s="13">
        <f t="shared" ref="E29" si="0">E19*(IF(E23=0,E26,E23))</f>
        <v>5.3025000000000008E-3</v>
      </c>
      <c r="F29" s="14" t="s">
        <v>62</v>
      </c>
    </row>
    <row r="30" spans="2:6" ht="17.100000000000001" customHeight="1">
      <c r="B30" s="32"/>
      <c r="C30" s="34"/>
      <c r="D30" s="12" t="s">
        <v>63</v>
      </c>
      <c r="E30" s="13">
        <f>E20*(IF(E24=0,E27,E24))</f>
        <v>4.6410000000000002E-3</v>
      </c>
      <c r="F30" s="17" t="s">
        <v>64</v>
      </c>
    </row>
    <row r="31" spans="2:6" ht="17.100000000000001" customHeight="1">
      <c r="B31" s="32"/>
      <c r="C31" s="35"/>
      <c r="D31" s="18" t="s">
        <v>65</v>
      </c>
      <c r="E31" s="19">
        <f>AVERAGE(E28:E30)</f>
        <v>5.3584999999999995E-3</v>
      </c>
      <c r="F31" s="20" t="s">
        <v>66</v>
      </c>
    </row>
    <row r="33" spans="2:6" ht="15.95" customHeight="1">
      <c r="B33" s="32" t="s">
        <v>67</v>
      </c>
      <c r="C33" s="41" t="s">
        <v>68</v>
      </c>
      <c r="D33" s="4" t="s">
        <v>69</v>
      </c>
      <c r="E33" s="31">
        <v>30</v>
      </c>
      <c r="F33" s="5" t="s">
        <v>70</v>
      </c>
    </row>
    <row r="34" spans="2:6" ht="15.95" customHeight="1">
      <c r="B34" s="32"/>
      <c r="C34" s="42"/>
      <c r="D34" s="4" t="s">
        <v>71</v>
      </c>
      <c r="E34" s="8">
        <v>35000</v>
      </c>
      <c r="F34" s="5" t="s">
        <v>72</v>
      </c>
    </row>
    <row r="35" spans="2:6" ht="15.95" customHeight="1">
      <c r="B35" s="32"/>
      <c r="C35" s="39" t="s">
        <v>24</v>
      </c>
      <c r="D35" s="21" t="s">
        <v>73</v>
      </c>
      <c r="E35" s="22">
        <f>E28*$E$33*$E$10</f>
        <v>7665</v>
      </c>
      <c r="F35" s="23" t="s">
        <v>74</v>
      </c>
    </row>
    <row r="36" spans="2:6" ht="15.95" customHeight="1">
      <c r="B36" s="32"/>
      <c r="C36" s="39"/>
      <c r="D36" s="21" t="s">
        <v>75</v>
      </c>
      <c r="E36" s="22">
        <f t="shared" ref="E36:E38" si="1">E29*$E$33*$E$10</f>
        <v>6628.1250000000009</v>
      </c>
      <c r="F36" s="23" t="s">
        <v>76</v>
      </c>
    </row>
    <row r="37" spans="2:6" ht="15.95" customHeight="1">
      <c r="B37" s="32"/>
      <c r="C37" s="39"/>
      <c r="D37" s="21" t="s">
        <v>77</v>
      </c>
      <c r="E37" s="22">
        <f t="shared" si="1"/>
        <v>5801.2499999999991</v>
      </c>
      <c r="F37" s="24" t="s">
        <v>78</v>
      </c>
    </row>
    <row r="38" spans="2:6" ht="15.95" customHeight="1">
      <c r="B38" s="32"/>
      <c r="C38" s="39"/>
      <c r="D38" s="21" t="s">
        <v>79</v>
      </c>
      <c r="E38" s="22">
        <f t="shared" si="1"/>
        <v>6698.1249999999991</v>
      </c>
      <c r="F38" s="24" t="s">
        <v>80</v>
      </c>
    </row>
    <row r="39" spans="2:6" ht="15.95" customHeight="1">
      <c r="B39" s="32"/>
      <c r="C39" s="39"/>
      <c r="D39" s="25" t="s">
        <v>81</v>
      </c>
      <c r="E39" s="26" t="str">
        <f>IF(E35&gt;$E$34, "Redevelop", "Recalibrate")</f>
        <v>Recalibrate</v>
      </c>
      <c r="F39" s="27" t="s">
        <v>82</v>
      </c>
    </row>
    <row r="40" spans="2:6" ht="15.95" customHeight="1">
      <c r="B40" s="32"/>
      <c r="C40" s="39"/>
      <c r="D40" s="25" t="s">
        <v>83</v>
      </c>
      <c r="E40" s="26" t="str">
        <f t="shared" ref="E40:E42" si="2">IF(E36&gt;$E$34, "Redevelop", "Recalibrate")</f>
        <v>Recalibrate</v>
      </c>
      <c r="F40" s="27" t="s">
        <v>84</v>
      </c>
    </row>
    <row r="41" spans="2:6" ht="17.100000000000001" customHeight="1">
      <c r="B41" s="32"/>
      <c r="C41" s="39"/>
      <c r="D41" s="25" t="s">
        <v>85</v>
      </c>
      <c r="E41" s="26" t="str">
        <f t="shared" si="2"/>
        <v>Recalibrate</v>
      </c>
      <c r="F41" s="28" t="s">
        <v>86</v>
      </c>
    </row>
    <row r="42" spans="2:6" ht="17.100000000000001" customHeight="1">
      <c r="B42" s="32"/>
      <c r="C42" s="40"/>
      <c r="D42" s="25" t="s">
        <v>87</v>
      </c>
      <c r="E42" s="26" t="str">
        <f t="shared" si="2"/>
        <v>Recalibrate</v>
      </c>
      <c r="F42" s="28" t="s">
        <v>88</v>
      </c>
    </row>
  </sheetData>
  <mergeCells count="11">
    <mergeCell ref="B33:B42"/>
    <mergeCell ref="C25:C31"/>
    <mergeCell ref="C4:C9"/>
    <mergeCell ref="B4:B10"/>
    <mergeCell ref="C12:C17"/>
    <mergeCell ref="C18:C20"/>
    <mergeCell ref="B12:B20"/>
    <mergeCell ref="B22:B31"/>
    <mergeCell ref="C22:C24"/>
    <mergeCell ref="C35:C42"/>
    <mergeCell ref="C33:C3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B566FCC5A1746A5F0B15C63029C87" ma:contentTypeVersion="8" ma:contentTypeDescription="Create a new document." ma:contentTypeScope="" ma:versionID="e0f360e3789dc3277c8bcb353d929ecc">
  <xsd:schema xmlns:xsd="http://www.w3.org/2001/XMLSchema" xmlns:xs="http://www.w3.org/2001/XMLSchema" xmlns:p="http://schemas.microsoft.com/office/2006/metadata/properties" xmlns:ns2="ffbbbdf3-3ff3-489d-be2b-e5e31e227c82" targetNamespace="http://schemas.microsoft.com/office/2006/metadata/properties" ma:root="true" ma:fieldsID="489ba09ac0d98bc4a4074e3fb1ac7bf9" ns2:_="">
    <xsd:import namespace="ffbbbdf3-3ff3-489d-be2b-e5e31e227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bbdf3-3ff3-489d-be2b-e5e31e227c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BD9ECB-BF58-4359-8C5E-609B5A39B8DF}"/>
</file>

<file path=customXml/itemProps2.xml><?xml version="1.0" encoding="utf-8"?>
<ds:datastoreItem xmlns:ds="http://schemas.openxmlformats.org/officeDocument/2006/customXml" ds:itemID="{39665C1F-27A1-4F02-8967-A4E6E5D498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Mohammad Zarei</cp:lastModifiedBy>
  <cp:revision/>
  <dcterms:created xsi:type="dcterms:W3CDTF">2022-06-20T12:05:48Z</dcterms:created>
  <dcterms:modified xsi:type="dcterms:W3CDTF">2022-11-22T15:33:29Z</dcterms:modified>
  <cp:category/>
  <cp:contentStatus/>
</cp:coreProperties>
</file>